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740" windowHeight="9165" activeTab="0"/>
  </bookViews>
  <sheets>
    <sheet name="Calculadora del coste de la 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LE COZ</author>
  </authors>
  <commentList>
    <comment ref="D33" authorId="0">
      <text>
        <r>
          <rPr>
            <sz val="8"/>
            <rFont val="Tahoma"/>
            <family val="0"/>
          </rPr>
          <t>Amortización de un verraco en 2
años de producción, contando
un 15% más por el periodo improductivo a la introducción</t>
        </r>
      </text>
    </comment>
    <comment ref="D36" authorId="0">
      <text>
        <r>
          <rPr>
            <sz val="8"/>
            <rFont val="Tahoma"/>
            <family val="0"/>
          </rPr>
          <t xml:space="preserve">Consumo de 3kg de pienso por día
</t>
        </r>
      </text>
    </comment>
    <comment ref="D42" authorId="0">
      <text>
        <r>
          <rPr>
            <sz val="8"/>
            <rFont val="Tahoma"/>
            <family val="0"/>
          </rPr>
          <t>Referencia calculada con 15min por semana y verraco para la alimentación y 45min para la recolección. Coste de la mano de obra de 14€/h</t>
        </r>
      </text>
    </comment>
    <comment ref="D53" authorId="0">
      <text>
        <r>
          <rPr>
            <sz val="8"/>
            <rFont val="Tahoma"/>
            <family val="0"/>
          </rPr>
          <t>Coste por dosis de un espermograma
realizado en un laboratorio de control externo</t>
        </r>
      </text>
    </comment>
    <comment ref="D58" authorId="0">
      <text>
        <r>
          <rPr>
            <sz val="8"/>
            <rFont val="Tahoma"/>
            <family val="0"/>
          </rPr>
          <t>Coste por plaza para una disposición específica
en una instalación ya existente con una corralina por verraco y un pequeño laboratorio de control</t>
        </r>
      </text>
    </comment>
    <comment ref="D60" authorId="0">
      <text>
        <r>
          <rPr>
            <sz val="8"/>
            <rFont val="Tahoma"/>
            <family val="0"/>
          </rPr>
          <t>Amortización del local en 10 años</t>
        </r>
      </text>
    </comment>
    <comment ref="D62" authorId="0">
      <text>
        <r>
          <rPr>
            <sz val="8"/>
            <rFont val="Tahoma"/>
            <family val="0"/>
          </rPr>
          <t>El equipo incluye un microscopio con platina térmica, baño maría, fotocolorímetro, nevera y pequeño material de laboratorio</t>
        </r>
      </text>
    </comment>
  </commentList>
</comments>
</file>

<file path=xl/sharedStrings.xml><?xml version="1.0" encoding="utf-8"?>
<sst xmlns="http://schemas.openxmlformats.org/spreadsheetml/2006/main" count="49" uniqueCount="49">
  <si>
    <t>Local verraco: coste de la plaza</t>
  </si>
  <si>
    <t>Local verraco: coste por dosis</t>
  </si>
  <si>
    <t>Equipo de laboratorio</t>
  </si>
  <si>
    <t>Coste de la dosis</t>
  </si>
  <si>
    <t>Cerdas inseminadas/banda</t>
  </si>
  <si>
    <t>Número de bandas</t>
  </si>
  <si>
    <t>Número de IA/cerda</t>
  </si>
  <si>
    <t>Dosis necesarias/banda</t>
  </si>
  <si>
    <t>Dosis necesarias/año</t>
  </si>
  <si>
    <t>Referencia</t>
  </si>
  <si>
    <t>Tu resultado</t>
  </si>
  <si>
    <t>A rellenar</t>
  </si>
  <si>
    <t>¿Cuántos verracos necesito?</t>
  </si>
  <si>
    <t>Necesidad teórica de verracos en activo</t>
  </si>
  <si>
    <t>Nº teórico de verracos presentes</t>
  </si>
  <si>
    <t>Necesidad de plazas de verracos</t>
  </si>
  <si>
    <t>Amortización verracos</t>
  </si>
  <si>
    <t>Precio de compra de un verraco</t>
  </si>
  <si>
    <t xml:space="preserve">Alimentación </t>
  </si>
  <si>
    <t>Precio kg pienso por verraco</t>
  </si>
  <si>
    <t>Costes veterinarios</t>
  </si>
  <si>
    <t>Coste de vacunas, antiparasitairios…por verraco y año</t>
  </si>
  <si>
    <t>Mano de obra</t>
  </si>
  <si>
    <t>Precio hora mano de obra</t>
  </si>
  <si>
    <t>Consumibles</t>
  </si>
  <si>
    <t>Precio de frascos, tubos o bolsas</t>
  </si>
  <si>
    <t>Por dosis: agua purificada, guantes, filtros…</t>
  </si>
  <si>
    <t>Nº de verracos en producción</t>
  </si>
  <si>
    <t>Nº dosis/eyaculado</t>
  </si>
  <si>
    <t>Nº dosis/litro diluyente</t>
  </si>
  <si>
    <r>
      <t xml:space="preserve">Espermograma  </t>
    </r>
    <r>
      <rPr>
        <sz val="10"/>
        <rFont val="Arial"/>
        <family val="2"/>
      </rPr>
      <t>(1 por 500 dosis)</t>
    </r>
  </si>
  <si>
    <t>Calculadora del coste de la inseminacón artificial</t>
  </si>
  <si>
    <t>¿Cuál es mi situación?</t>
  </si>
  <si>
    <t>Nº extracciones/verraco/banda</t>
  </si>
  <si>
    <t>Precio de la dosis (€)</t>
  </si>
  <si>
    <t>www.3tres3.com</t>
  </si>
  <si>
    <t>la página del cerdo</t>
  </si>
  <si>
    <t>Philippe Lecoz</t>
  </si>
  <si>
    <t>Precio por verraco en laboratorio de control externo</t>
  </si>
  <si>
    <t>Precio del catéter</t>
  </si>
  <si>
    <t>Precio de la extensión</t>
  </si>
  <si>
    <t>Precio del diluyente (1 litro)</t>
  </si>
  <si>
    <t>Diferencia anual respecto al coste de referencia:</t>
  </si>
  <si>
    <t>Coste producción por dosis (€)</t>
  </si>
  <si>
    <t>Coste del equipo por dosis</t>
  </si>
  <si>
    <t>Coste laboratorio por dosis</t>
  </si>
  <si>
    <t>Esta calculadora te permitirá obtener el coste de realizar inseminación artificial expresado en € por dosis, para ello debes rellenar las celdas de</t>
  </si>
  <si>
    <t>color azul claro con tus datos. Además obtendrás una comparación de tu resultado con los datos de referencia, obtenidos por el autor a partir</t>
  </si>
  <si>
    <t>de granjas en condiciones comerciales.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</si>
</sst>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\ [$€-1]"/>
    <numFmt numFmtId="173" formatCode="#,##0.00\ [$€-1]"/>
    <numFmt numFmtId="174" formatCode="#,##0.0000\ [$€-1]"/>
    <numFmt numFmtId="175" formatCode="#,##0.0\ [$€-1]"/>
    <numFmt numFmtId="176" formatCode="#,##0\ [$€-1]"/>
    <numFmt numFmtId="177" formatCode="0.000"/>
    <numFmt numFmtId="178" formatCode="0.0"/>
    <numFmt numFmtId="179" formatCode="#,##0.00\ &quot;€&quot;"/>
    <numFmt numFmtId="180" formatCode="#,##0.000\ &quot;€&quot;"/>
    <numFmt numFmtId="181" formatCode="#,##0.0\ &quot;€&quot;"/>
    <numFmt numFmtId="182" formatCode="#,##0\ &quot;€&quot;"/>
  </numFmts>
  <fonts count="14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sz val="10"/>
      <name val="Verdana"/>
      <family val="2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62"/>
      <name val="Tahoma"/>
      <family val="2"/>
    </font>
    <font>
      <sz val="9"/>
      <name val="Arial"/>
      <family val="0"/>
    </font>
    <font>
      <sz val="8"/>
      <name val="Arial"/>
      <family val="0"/>
    </font>
    <font>
      <sz val="10"/>
      <color indexed="1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5" fillId="3" borderId="1" xfId="0" applyFont="1" applyFill="1" applyBorder="1" applyAlignment="1" applyProtection="1">
      <alignment/>
      <protection hidden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72" fontId="1" fillId="3" borderId="0" xfId="0" applyNumberFormat="1" applyFont="1" applyFill="1" applyBorder="1" applyAlignment="1" applyProtection="1">
      <alignment/>
      <protection hidden="1"/>
    </xf>
    <xf numFmtId="182" fontId="0" fillId="0" borderId="0" xfId="0" applyNumberFormat="1" applyFill="1" applyAlignment="1">
      <alignment/>
    </xf>
    <xf numFmtId="0" fontId="1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2" fillId="3" borderId="0" xfId="0" applyFont="1" applyFill="1" applyAlignment="1">
      <alignment/>
    </xf>
    <xf numFmtId="0" fontId="5" fillId="3" borderId="3" xfId="0" applyFont="1" applyFill="1" applyBorder="1" applyAlignment="1" applyProtection="1">
      <alignment/>
      <protection hidden="1"/>
    </xf>
    <xf numFmtId="0" fontId="5" fillId="3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5" fontId="0" fillId="3" borderId="0" xfId="0" applyNumberFormat="1" applyFill="1" applyAlignment="1" applyProtection="1">
      <alignment/>
      <protection hidden="1"/>
    </xf>
    <xf numFmtId="167" fontId="0" fillId="3" borderId="0" xfId="0" applyNumberFormat="1" applyFill="1" applyAlignment="1" applyProtection="1">
      <alignment/>
      <protection hidden="1"/>
    </xf>
    <xf numFmtId="165" fontId="0" fillId="3" borderId="4" xfId="0" applyNumberFormat="1" applyFill="1" applyBorder="1" applyAlignment="1" applyProtection="1">
      <alignment/>
      <protection hidden="1"/>
    </xf>
    <xf numFmtId="182" fontId="0" fillId="3" borderId="0" xfId="0" applyNumberForma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 applyProtection="1">
      <alignment/>
      <protection hidden="1"/>
    </xf>
    <xf numFmtId="1" fontId="8" fillId="4" borderId="7" xfId="0" applyNumberFormat="1" applyFont="1" applyFill="1" applyBorder="1" applyAlignment="1" applyProtection="1">
      <alignment/>
      <protection hidden="1"/>
    </xf>
    <xf numFmtId="0" fontId="0" fillId="0" borderId="8" xfId="0" applyFont="1" applyFill="1" applyBorder="1" applyAlignment="1">
      <alignment/>
    </xf>
    <xf numFmtId="2" fontId="5" fillId="3" borderId="1" xfId="0" applyNumberFormat="1" applyFont="1" applyFill="1" applyBorder="1" applyAlignment="1" applyProtection="1">
      <alignment/>
      <protection hidden="1"/>
    </xf>
    <xf numFmtId="2" fontId="8" fillId="4" borderId="1" xfId="0" applyNumberFormat="1" applyFont="1" applyFill="1" applyBorder="1" applyAlignment="1" applyProtection="1">
      <alignment/>
      <protection hidden="1"/>
    </xf>
    <xf numFmtId="0" fontId="0" fillId="3" borderId="2" xfId="0" applyFont="1" applyFill="1" applyBorder="1" applyAlignment="1">
      <alignment/>
    </xf>
    <xf numFmtId="2" fontId="8" fillId="4" borderId="9" xfId="0" applyNumberFormat="1" applyFont="1" applyFill="1" applyBorder="1" applyAlignment="1" applyProtection="1">
      <alignment/>
      <protection hidden="1"/>
    </xf>
    <xf numFmtId="1" fontId="5" fillId="3" borderId="1" xfId="0" applyNumberFormat="1" applyFont="1" applyFill="1" applyBorder="1" applyAlignment="1" applyProtection="1">
      <alignment/>
      <protection hidden="1"/>
    </xf>
    <xf numFmtId="1" fontId="8" fillId="4" borderId="10" xfId="0" applyNumberFormat="1" applyFont="1" applyFill="1" applyBorder="1" applyAlignment="1" applyProtection="1">
      <alignment/>
      <protection hidden="1"/>
    </xf>
    <xf numFmtId="0" fontId="0" fillId="0" borderId="2" xfId="0" applyFont="1" applyFill="1" applyBorder="1" applyAlignment="1">
      <alignment/>
    </xf>
    <xf numFmtId="1" fontId="5" fillId="3" borderId="10" xfId="0" applyNumberFormat="1" applyFont="1" applyFill="1" applyBorder="1" applyAlignment="1" applyProtection="1">
      <alignment/>
      <protection hidden="1"/>
    </xf>
    <xf numFmtId="0" fontId="0" fillId="3" borderId="4" xfId="0" applyFont="1" applyFill="1" applyBorder="1" applyAlignment="1">
      <alignment/>
    </xf>
    <xf numFmtId="167" fontId="0" fillId="3" borderId="11" xfId="0" applyNumberFormat="1" applyFill="1" applyBorder="1" applyAlignment="1" applyProtection="1">
      <alignment/>
      <protection hidden="1"/>
    </xf>
    <xf numFmtId="0" fontId="0" fillId="3" borderId="12" xfId="0" applyFont="1" applyFill="1" applyBorder="1" applyAlignment="1">
      <alignment/>
    </xf>
    <xf numFmtId="179" fontId="0" fillId="3" borderId="4" xfId="0" applyNumberForma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0" xfId="15" applyNumberFormat="1" applyFont="1" applyFill="1" applyBorder="1" applyAlignment="1" applyProtection="1">
      <alignment/>
      <protection hidden="1"/>
    </xf>
    <xf numFmtId="167" fontId="0" fillId="3" borderId="0" xfId="0" applyNumberFormat="1" applyFont="1" applyFill="1" applyAlignment="1" applyProtection="1">
      <alignment/>
      <protection hidden="1"/>
    </xf>
    <xf numFmtId="182" fontId="0" fillId="5" borderId="1" xfId="0" applyNumberFormat="1" applyFill="1" applyBorder="1" applyAlignment="1">
      <alignment/>
    </xf>
    <xf numFmtId="179" fontId="0" fillId="5" borderId="1" xfId="0" applyNumberForma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176" fontId="5" fillId="3" borderId="11" xfId="0" applyNumberFormat="1" applyFont="1" applyFill="1" applyBorder="1" applyAlignment="1" applyProtection="1">
      <alignment/>
      <protection hidden="1"/>
    </xf>
    <xf numFmtId="176" fontId="5" fillId="5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76" fontId="5" fillId="3" borderId="6" xfId="0" applyNumberFormat="1" applyFont="1" applyFill="1" applyBorder="1" applyAlignment="1" applyProtection="1">
      <alignment/>
      <protection hidden="1"/>
    </xf>
    <xf numFmtId="173" fontId="7" fillId="4" borderId="1" xfId="0" applyNumberFormat="1" applyFont="1" applyFill="1" applyBorder="1" applyAlignment="1" applyProtection="1">
      <alignment horizontal="right"/>
      <protection hidden="1"/>
    </xf>
    <xf numFmtId="172" fontId="7" fillId="0" borderId="11" xfId="0" applyNumberFormat="1" applyFont="1" applyFill="1" applyBorder="1" applyAlignment="1" applyProtection="1">
      <alignment/>
      <protection hidden="1"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/>
    </xf>
    <xf numFmtId="0" fontId="9" fillId="3" borderId="15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1" fillId="3" borderId="13" xfId="0" applyFont="1" applyFill="1" applyBorder="1" applyAlignment="1">
      <alignment horizontal="right" vertical="center"/>
    </xf>
    <xf numFmtId="0" fontId="10" fillId="3" borderId="0" xfId="0" applyFont="1" applyFill="1" applyAlignment="1">
      <alignment/>
    </xf>
    <xf numFmtId="0" fontId="12" fillId="3" borderId="0" xfId="0" applyFont="1" applyFill="1" applyBorder="1" applyAlignment="1">
      <alignment horizontal="right"/>
    </xf>
    <xf numFmtId="0" fontId="4" fillId="3" borderId="16" xfId="0" applyFont="1" applyFill="1" applyBorder="1" applyAlignment="1">
      <alignment vertical="center"/>
    </xf>
    <xf numFmtId="0" fontId="0" fillId="3" borderId="17" xfId="0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173" fontId="5" fillId="3" borderId="11" xfId="0" applyNumberFormat="1" applyFont="1" applyFill="1" applyBorder="1" applyAlignment="1" applyProtection="1">
      <alignment/>
      <protection hidden="1"/>
    </xf>
    <xf numFmtId="173" fontId="5" fillId="5" borderId="1" xfId="0" applyNumberFormat="1" applyFont="1" applyFill="1" applyBorder="1" applyAlignment="1">
      <alignment/>
    </xf>
    <xf numFmtId="173" fontId="5" fillId="3" borderId="1" xfId="0" applyNumberFormat="1" applyFont="1" applyFill="1" applyBorder="1" applyAlignment="1" applyProtection="1">
      <alignment/>
      <protection hidden="1"/>
    </xf>
    <xf numFmtId="173" fontId="8" fillId="4" borderId="18" xfId="0" applyNumberFormat="1" applyFont="1" applyFill="1" applyBorder="1" applyAlignment="1" applyProtection="1">
      <alignment/>
      <protection hidden="1"/>
    </xf>
    <xf numFmtId="173" fontId="5" fillId="3" borderId="19" xfId="0" applyNumberFormat="1" applyFont="1" applyFill="1" applyBorder="1" applyAlignment="1" applyProtection="1">
      <alignment/>
      <protection hidden="1"/>
    </xf>
    <xf numFmtId="173" fontId="8" fillId="4" borderId="20" xfId="0" applyNumberFormat="1" applyFont="1" applyFill="1" applyBorder="1" applyAlignment="1" applyProtection="1">
      <alignment/>
      <protection hidden="1"/>
    </xf>
    <xf numFmtId="173" fontId="8" fillId="4" borderId="21" xfId="0" applyNumberFormat="1" applyFont="1" applyFill="1" applyBorder="1" applyAlignment="1" applyProtection="1">
      <alignment/>
      <protection hidden="1"/>
    </xf>
    <xf numFmtId="173" fontId="8" fillId="4" borderId="22" xfId="0" applyNumberFormat="1" applyFont="1" applyFill="1" applyBorder="1" applyAlignment="1" applyProtection="1">
      <alignment/>
      <protection hidden="1"/>
    </xf>
    <xf numFmtId="173" fontId="5" fillId="3" borderId="6" xfId="0" applyNumberFormat="1" applyFont="1" applyFill="1" applyBorder="1" applyAlignment="1" applyProtection="1">
      <alignment/>
      <protection hidden="1"/>
    </xf>
    <xf numFmtId="173" fontId="8" fillId="4" borderId="23" xfId="0" applyNumberFormat="1" applyFont="1" applyFill="1" applyBorder="1" applyAlignment="1" applyProtection="1">
      <alignment/>
      <protection hidden="1"/>
    </xf>
    <xf numFmtId="173" fontId="0" fillId="3" borderId="0" xfId="0" applyNumberFormat="1" applyFont="1" applyFill="1" applyBorder="1" applyAlignment="1" applyProtection="1">
      <alignment/>
      <protection hidden="1"/>
    </xf>
    <xf numFmtId="173" fontId="0" fillId="5" borderId="1" xfId="0" applyNumberFormat="1" applyFont="1" applyFill="1" applyBorder="1" applyAlignment="1">
      <alignment/>
    </xf>
    <xf numFmtId="173" fontId="1" fillId="3" borderId="24" xfId="0" applyNumberFormat="1" applyFont="1" applyFill="1" applyBorder="1" applyAlignment="1" applyProtection="1">
      <alignment/>
      <protection hidden="1"/>
    </xf>
    <xf numFmtId="173" fontId="7" fillId="4" borderId="23" xfId="0" applyNumberFormat="1" applyFont="1" applyFill="1" applyBorder="1" applyAlignment="1" applyProtection="1">
      <alignment/>
      <protection hidden="1"/>
    </xf>
    <xf numFmtId="173" fontId="8" fillId="4" borderId="1" xfId="0" applyNumberFormat="1" applyFont="1" applyFill="1" applyBorder="1" applyAlignment="1" applyProtection="1">
      <alignment/>
      <protection hidden="1"/>
    </xf>
    <xf numFmtId="173" fontId="8" fillId="4" borderId="0" xfId="0" applyNumberFormat="1" applyFont="1" applyFill="1" applyBorder="1" applyAlignment="1" applyProtection="1">
      <alignment/>
      <protection hidden="1"/>
    </xf>
    <xf numFmtId="1" fontId="5" fillId="5" borderId="24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178" fontId="5" fillId="5" borderId="3" xfId="0" applyNumberFormat="1" applyFont="1" applyFill="1" applyBorder="1" applyAlignment="1">
      <alignment/>
    </xf>
    <xf numFmtId="1" fontId="8" fillId="4" borderId="3" xfId="0" applyNumberFormat="1" applyFont="1" applyFill="1" applyBorder="1" applyAlignment="1" applyProtection="1">
      <alignment/>
      <protection hidden="1"/>
    </xf>
    <xf numFmtId="1" fontId="8" fillId="4" borderId="1" xfId="0" applyNumberFormat="1" applyFont="1" applyFill="1" applyBorder="1" applyAlignment="1" applyProtection="1">
      <alignment/>
      <protection hidden="1"/>
    </xf>
    <xf numFmtId="1" fontId="5" fillId="5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4" fontId="5" fillId="3" borderId="1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4"/>
  <sheetViews>
    <sheetView tabSelected="1" zoomScaleSheetLayoutView="100" workbookViewId="0" topLeftCell="A3">
      <selection activeCell="E26" sqref="E26"/>
    </sheetView>
  </sheetViews>
  <sheetFormatPr defaultColWidth="11.421875" defaultRowHeight="12.75"/>
  <cols>
    <col min="1" max="1" width="1.7109375" style="17" customWidth="1"/>
    <col min="2" max="2" width="44.140625" style="17" customWidth="1"/>
    <col min="3" max="5" width="13.7109375" style="17" customWidth="1"/>
    <col min="6" max="6" width="7.00390625" style="17" customWidth="1"/>
    <col min="7" max="7" width="6.421875" style="17" customWidth="1"/>
    <col min="8" max="8" width="0.13671875" style="0" hidden="1" customWidth="1"/>
    <col min="9" max="9" width="9.8515625" style="1" hidden="1" customWidth="1"/>
    <col min="10" max="255" width="11.421875" style="17" customWidth="1"/>
  </cols>
  <sheetData>
    <row r="1" spans="3:7" ht="5.25" customHeight="1">
      <c r="C1" s="77"/>
      <c r="E1" s="77"/>
      <c r="F1" s="77"/>
      <c r="G1" s="77"/>
    </row>
    <row r="2" spans="1:10" ht="18.75" customHeight="1">
      <c r="A2" s="78"/>
      <c r="B2" s="80" t="s">
        <v>31</v>
      </c>
      <c r="C2" s="18"/>
      <c r="D2" s="86"/>
      <c r="E2" s="18"/>
      <c r="F2" s="83"/>
      <c r="G2" s="84" t="s">
        <v>35</v>
      </c>
      <c r="H2" s="5"/>
      <c r="I2" s="5"/>
      <c r="J2" s="79"/>
    </row>
    <row r="3" spans="1:10" ht="15" customHeight="1">
      <c r="A3" s="78"/>
      <c r="B3" s="85" t="s">
        <v>37</v>
      </c>
      <c r="C3" s="77"/>
      <c r="D3" s="77"/>
      <c r="E3" s="77"/>
      <c r="F3" s="81"/>
      <c r="G3" s="82" t="s">
        <v>36</v>
      </c>
      <c r="H3" s="5"/>
      <c r="I3" s="5"/>
      <c r="J3" s="79"/>
    </row>
    <row r="4" spans="1:10" ht="15" customHeight="1">
      <c r="A4" s="78"/>
      <c r="B4" s="87"/>
      <c r="C4" s="18"/>
      <c r="D4" s="18"/>
      <c r="E4" s="18"/>
      <c r="F4" s="78"/>
      <c r="G4" s="88"/>
      <c r="H4" s="5"/>
      <c r="I4" s="5"/>
      <c r="J4" s="18"/>
    </row>
    <row r="5" spans="1:10" ht="15" customHeight="1">
      <c r="A5" s="78"/>
      <c r="B5" s="89" t="s">
        <v>46</v>
      </c>
      <c r="C5" s="18"/>
      <c r="D5" s="18"/>
      <c r="E5" s="18"/>
      <c r="F5" s="78"/>
      <c r="G5" s="88"/>
      <c r="H5" s="5"/>
      <c r="I5" s="5"/>
      <c r="J5" s="18"/>
    </row>
    <row r="6" spans="1:10" ht="15" customHeight="1">
      <c r="A6" s="78"/>
      <c r="B6" s="89" t="s">
        <v>47</v>
      </c>
      <c r="C6" s="18"/>
      <c r="D6" s="18"/>
      <c r="E6" s="18"/>
      <c r="F6" s="78"/>
      <c r="G6" s="88"/>
      <c r="H6" s="5"/>
      <c r="I6" s="5"/>
      <c r="J6" s="18"/>
    </row>
    <row r="7" spans="1:10" ht="15" customHeight="1">
      <c r="A7" s="78"/>
      <c r="B7" s="89" t="s">
        <v>48</v>
      </c>
      <c r="C7" s="18"/>
      <c r="D7" s="18"/>
      <c r="E7" s="18"/>
      <c r="F7" s="78"/>
      <c r="G7" s="88"/>
      <c r="H7" s="5"/>
      <c r="I7" s="5"/>
      <c r="J7" s="18"/>
    </row>
    <row r="8" spans="2:10" ht="24.75" customHeight="1" thickBot="1">
      <c r="B8" s="15" t="s">
        <v>32</v>
      </c>
      <c r="C8" s="41"/>
      <c r="G8" s="18"/>
      <c r="H8" s="5"/>
      <c r="I8" s="5"/>
      <c r="J8" s="18"/>
    </row>
    <row r="9" spans="1:10" ht="12.75" customHeight="1" hidden="1">
      <c r="A9" s="3"/>
      <c r="B9" s="3"/>
      <c r="C9" s="3"/>
      <c r="D9" s="3"/>
      <c r="E9" s="3"/>
      <c r="F9" s="3"/>
      <c r="G9" s="5"/>
      <c r="H9" s="5"/>
      <c r="I9" s="5"/>
      <c r="J9" s="18"/>
    </row>
    <row r="10" spans="1:8" ht="15" customHeight="1" thickBot="1">
      <c r="A10" s="15"/>
      <c r="B10" s="16" t="s">
        <v>4</v>
      </c>
      <c r="C10" s="10">
        <f>D10</f>
        <v>0</v>
      </c>
      <c r="D10" s="106"/>
      <c r="E10" s="15"/>
      <c r="F10" s="115" t="s">
        <v>11</v>
      </c>
      <c r="G10" s="116"/>
      <c r="H10" s="1"/>
    </row>
    <row r="11" spans="1:255" s="3" customFormat="1" ht="3" customHeight="1" thickBot="1">
      <c r="A11" s="15"/>
      <c r="B11" s="16"/>
      <c r="C11" s="24"/>
      <c r="D11" s="24"/>
      <c r="E11" s="15"/>
      <c r="F11" s="25"/>
      <c r="G11" s="25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8" ht="15" customHeight="1" thickBot="1">
      <c r="A12" s="15"/>
      <c r="B12" s="16" t="s">
        <v>5</v>
      </c>
      <c r="C12" s="23">
        <f>D12</f>
        <v>0</v>
      </c>
      <c r="D12" s="107"/>
      <c r="E12" s="15"/>
      <c r="F12" s="117" t="s">
        <v>9</v>
      </c>
      <c r="G12" s="118"/>
      <c r="H12" s="1"/>
    </row>
    <row r="13" spans="1:255" s="3" customFormat="1" ht="3" customHeight="1" thickBot="1">
      <c r="A13" s="15"/>
      <c r="B13" s="16"/>
      <c r="C13" s="24"/>
      <c r="D13" s="24"/>
      <c r="E13" s="15"/>
      <c r="F13" s="70"/>
      <c r="G13" s="7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8" ht="15" customHeight="1" thickBot="1">
      <c r="A14" s="15"/>
      <c r="B14" s="16" t="s">
        <v>6</v>
      </c>
      <c r="C14" s="23">
        <v>3</v>
      </c>
      <c r="D14" s="108"/>
      <c r="E14" s="15"/>
      <c r="F14" s="119" t="s">
        <v>10</v>
      </c>
      <c r="G14" s="120"/>
      <c r="H14" s="1"/>
    </row>
    <row r="15" spans="1:255" s="3" customFormat="1" ht="3" customHeight="1">
      <c r="A15" s="15"/>
      <c r="B15" s="16"/>
      <c r="C15" s="24"/>
      <c r="D15" s="24"/>
      <c r="E15" s="15"/>
      <c r="F15" s="17"/>
      <c r="G15" s="18"/>
      <c r="H15" s="18"/>
      <c r="I15" s="5"/>
      <c r="J15" s="18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10" ht="15" customHeight="1">
      <c r="A16" s="15"/>
      <c r="B16" s="16" t="s">
        <v>7</v>
      </c>
      <c r="C16" s="23">
        <f>SUM(C10*C14)</f>
        <v>0</v>
      </c>
      <c r="D16" s="109">
        <f>SUM(D10*D14)</f>
        <v>0</v>
      </c>
      <c r="E16" s="15"/>
      <c r="F16" s="114"/>
      <c r="G16" s="114"/>
      <c r="H16" s="18"/>
      <c r="I16" s="5"/>
      <c r="J16" s="18"/>
    </row>
    <row r="17" spans="1:255" s="3" customFormat="1" ht="3" customHeight="1">
      <c r="A17" s="15"/>
      <c r="B17" s="16"/>
      <c r="C17" s="24"/>
      <c r="D17" s="24"/>
      <c r="E17" s="15"/>
      <c r="F17" s="19"/>
      <c r="G17" s="20"/>
      <c r="H17" s="18"/>
      <c r="I17" s="5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10" ht="15" customHeight="1">
      <c r="A18" s="15"/>
      <c r="B18" s="16" t="s">
        <v>8</v>
      </c>
      <c r="C18" s="10">
        <f>SUM((C12*C16)*2.5)</f>
        <v>0</v>
      </c>
      <c r="D18" s="110">
        <f>SUM((D12*D16)*2.5)</f>
        <v>0</v>
      </c>
      <c r="E18" s="15"/>
      <c r="F18" s="19"/>
      <c r="G18" s="20"/>
      <c r="H18" s="18"/>
      <c r="I18" s="5"/>
      <c r="J18" s="18"/>
    </row>
    <row r="19" spans="1:10" ht="3" customHeight="1">
      <c r="A19" s="15"/>
      <c r="B19" s="4"/>
      <c r="C19" s="15"/>
      <c r="D19" s="15"/>
      <c r="E19" s="5"/>
      <c r="G19" s="18"/>
      <c r="H19" s="18"/>
      <c r="I19" s="5"/>
      <c r="J19" s="18"/>
    </row>
    <row r="20" spans="1:10" ht="24.75" customHeight="1">
      <c r="A20" s="25"/>
      <c r="B20" s="26" t="s">
        <v>12</v>
      </c>
      <c r="E20" s="42"/>
      <c r="F20" s="18"/>
      <c r="G20" s="18"/>
      <c r="H20" s="5"/>
      <c r="I20" s="5"/>
      <c r="J20" s="18"/>
    </row>
    <row r="21" spans="1:255" ht="15" customHeight="1">
      <c r="A21" s="27"/>
      <c r="B21" s="28" t="s">
        <v>28</v>
      </c>
      <c r="C21" s="29"/>
      <c r="D21" s="45">
        <v>25</v>
      </c>
      <c r="E21" s="111"/>
      <c r="F21" s="18"/>
      <c r="G21" s="18"/>
      <c r="H21" s="2"/>
      <c r="I21" s="18"/>
      <c r="IU21"/>
    </row>
    <row r="22" spans="1:255" ht="3.75" customHeight="1">
      <c r="A22" s="25"/>
      <c r="B22" s="25"/>
      <c r="C22" s="25"/>
      <c r="D22" s="28"/>
      <c r="E22" s="9"/>
      <c r="F22" s="18"/>
      <c r="G22" s="18"/>
      <c r="H22" s="2"/>
      <c r="I22" s="18"/>
      <c r="IU22"/>
    </row>
    <row r="23" spans="1:255" ht="15" customHeight="1">
      <c r="A23" s="25"/>
      <c r="B23" s="28" t="s">
        <v>33</v>
      </c>
      <c r="C23" s="25"/>
      <c r="D23" s="10">
        <v>1</v>
      </c>
      <c r="E23" s="106"/>
      <c r="F23" s="44"/>
      <c r="H23" s="1"/>
      <c r="I23" s="18"/>
      <c r="IU23"/>
    </row>
    <row r="24" spans="1:255" ht="3.75" customHeight="1">
      <c r="A24" s="25"/>
      <c r="B24" s="30"/>
      <c r="C24" s="25"/>
      <c r="D24" s="24"/>
      <c r="E24" s="21"/>
      <c r="F24" s="18"/>
      <c r="H24" s="1"/>
      <c r="I24" s="18"/>
      <c r="IU24"/>
    </row>
    <row r="25" spans="1:255" ht="15" customHeight="1">
      <c r="A25" s="25"/>
      <c r="B25" s="28" t="s">
        <v>13</v>
      </c>
      <c r="C25" s="25"/>
      <c r="D25" s="48">
        <f>SUM((C16/(D21*D23)))</f>
        <v>0</v>
      </c>
      <c r="E25" s="49">
        <f>IF(ISERR(SUM((D16/(E21*E23)))),"",(SUM((D16/(E21*E23)))))</f>
      </c>
      <c r="F25" s="44"/>
      <c r="H25" s="1"/>
      <c r="I25" s="18"/>
      <c r="IU25"/>
    </row>
    <row r="26" spans="1:255" ht="3.75" customHeight="1" thickBot="1">
      <c r="A26" s="25"/>
      <c r="B26" s="30"/>
      <c r="C26" s="25"/>
      <c r="D26" s="50"/>
      <c r="E26" s="47"/>
      <c r="F26" s="18"/>
      <c r="H26" s="1"/>
      <c r="I26" s="18"/>
      <c r="IU26"/>
    </row>
    <row r="27" spans="1:255" ht="15" customHeight="1">
      <c r="A27" s="25"/>
      <c r="B27" s="28" t="s">
        <v>14</v>
      </c>
      <c r="C27" s="25"/>
      <c r="D27" s="48">
        <f>SUM((D25*25%)+D25)</f>
        <v>0</v>
      </c>
      <c r="E27" s="51">
        <f>IF(ISERR(SUM((E25*25%)+E25)),"",(SUM((E25*25%)+E25)))</f>
      </c>
      <c r="F27" s="44"/>
      <c r="H27" s="1"/>
      <c r="I27" s="18"/>
      <c r="IU27"/>
    </row>
    <row r="28" spans="1:255" ht="3.75" customHeight="1">
      <c r="A28" s="25"/>
      <c r="B28" s="30"/>
      <c r="C28" s="25"/>
      <c r="D28" s="31"/>
      <c r="E28" s="54"/>
      <c r="F28" s="18"/>
      <c r="H28" s="1"/>
      <c r="I28" s="18"/>
      <c r="IU28"/>
    </row>
    <row r="29" spans="1:255" ht="15" customHeight="1">
      <c r="A29" s="25"/>
      <c r="B29" s="28" t="s">
        <v>27</v>
      </c>
      <c r="C29" s="25"/>
      <c r="D29" s="52">
        <f>ROUNDUP(D25,0)</f>
        <v>0</v>
      </c>
      <c r="E29" s="53">
        <f>IF(ISERR(ROUNDUP(E25,0)),"",(ROUNDUP(E25,0)))</f>
      </c>
      <c r="F29" s="44"/>
      <c r="H29" s="1"/>
      <c r="I29" s="18"/>
      <c r="IU29"/>
    </row>
    <row r="30" spans="1:255" ht="3.75" customHeight="1" thickBot="1">
      <c r="A30" s="25"/>
      <c r="B30" s="30"/>
      <c r="C30" s="25"/>
      <c r="D30" s="50"/>
      <c r="E30" s="47"/>
      <c r="F30" s="18"/>
      <c r="H30" s="1"/>
      <c r="I30" s="18"/>
      <c r="IU30"/>
    </row>
    <row r="31" spans="1:255" ht="15" customHeight="1">
      <c r="A31" s="25"/>
      <c r="B31" s="28" t="s">
        <v>15</v>
      </c>
      <c r="C31" s="25"/>
      <c r="D31" s="55">
        <f>ROUNDUP(D27,0)</f>
        <v>0</v>
      </c>
      <c r="E31" s="46">
        <f>IF(ISERR(ROUNDUP(E27,0)),"",(ROUNDUP(E27,0)))</f>
      </c>
      <c r="F31" s="44"/>
      <c r="H31" s="1"/>
      <c r="I31" s="18"/>
      <c r="IU31"/>
    </row>
    <row r="32" spans="1:10" ht="24.75" customHeight="1">
      <c r="A32" s="32"/>
      <c r="B32" s="26" t="s">
        <v>34</v>
      </c>
      <c r="C32" s="32"/>
      <c r="D32" s="56"/>
      <c r="E32" s="20"/>
      <c r="F32" s="19"/>
      <c r="G32" s="18"/>
      <c r="H32" s="1"/>
      <c r="J32" s="18"/>
    </row>
    <row r="33" spans="1:255" s="12" customFormat="1" ht="15" customHeight="1">
      <c r="A33" s="27"/>
      <c r="B33" s="28" t="s">
        <v>16</v>
      </c>
      <c r="C33" s="30"/>
      <c r="D33" s="92">
        <f>IF(ISERR(SUM((((D34+(D34*15%))/2)*D29)/C18)),"",(SUM((((D34+(D34*15%))/2)*D29)/C18)))</f>
      </c>
      <c r="E33" s="93">
        <f>IF(ISERR(SUM((((E34+(E34*15%))/2)*E29)/D18)),"",(SUM((((E34+(E34*15%))/2)*E29)/D18)))</f>
      </c>
      <c r="F33" s="31"/>
      <c r="G33" s="33"/>
      <c r="H33" s="11"/>
      <c r="I33" s="11"/>
      <c r="J33" s="33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s="3" customFormat="1" ht="12.75" customHeight="1">
      <c r="A34" s="25"/>
      <c r="B34" s="34" t="s">
        <v>17</v>
      </c>
      <c r="C34" s="25"/>
      <c r="D34" s="37">
        <v>1000</v>
      </c>
      <c r="E34" s="65"/>
      <c r="F34" s="17"/>
      <c r="G34" s="18"/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s="3" customFormat="1" ht="3.75" customHeight="1">
      <c r="A35" s="25"/>
      <c r="B35" s="34"/>
      <c r="C35" s="25"/>
      <c r="D35" s="39"/>
      <c r="E35" s="14"/>
      <c r="F35" s="17"/>
      <c r="G35" s="18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s="12" customFormat="1" ht="15" customHeight="1">
      <c r="A36" s="31"/>
      <c r="B36" s="28" t="s">
        <v>18</v>
      </c>
      <c r="C36" s="30"/>
      <c r="D36" s="94">
        <f>IF(ISERR(SUM((365*3*D37*D29)/C18)),"",(SUM((365*3*D37*D29)/C18)))</f>
      </c>
      <c r="E36" s="95">
        <f>IF(ISERR(SUM((365*3*E37*E29)/D18)),"",(SUM((365*3*E37*E29)/D18)))</f>
      </c>
      <c r="F36" s="60"/>
      <c r="G36" s="33"/>
      <c r="H36" s="11"/>
      <c r="I36" s="11"/>
      <c r="J36" s="33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3" customFormat="1" ht="12.75" customHeight="1">
      <c r="A37" s="25"/>
      <c r="B37" s="34" t="s">
        <v>19</v>
      </c>
      <c r="C37" s="25"/>
      <c r="D37" s="57">
        <v>0.16</v>
      </c>
      <c r="E37" s="66"/>
      <c r="F37" s="17"/>
      <c r="G37" s="18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s="3" customFormat="1" ht="3.75" customHeight="1">
      <c r="A38" s="25"/>
      <c r="B38" s="34"/>
      <c r="C38" s="25"/>
      <c r="D38" s="38"/>
      <c r="E38" s="59"/>
      <c r="F38" s="17"/>
      <c r="G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s="12" customFormat="1" ht="15" customHeight="1">
      <c r="A39" s="31"/>
      <c r="B39" s="28" t="s">
        <v>20</v>
      </c>
      <c r="C39" s="58"/>
      <c r="D39" s="94">
        <f>IF(ISERR(SUM((D40*D29)/C18)),"",((SUM((D40*D29)/C18))))</f>
      </c>
      <c r="E39" s="96">
        <f>IF(ISERR(SUM((E40*E29)/D18)),"",(SUM((E40*E29)/D18)))</f>
      </c>
      <c r="F39" s="60"/>
      <c r="G39" s="33"/>
      <c r="H39" s="11"/>
      <c r="I39" s="11"/>
      <c r="J39" s="33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" customFormat="1" ht="12.75" customHeight="1">
      <c r="A40" s="25"/>
      <c r="B40" s="34" t="s">
        <v>21</v>
      </c>
      <c r="C40" s="25"/>
      <c r="D40" s="8">
        <v>23</v>
      </c>
      <c r="E40" s="65"/>
      <c r="F40" s="17"/>
      <c r="G40" s="18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s="3" customFormat="1" ht="3.75" customHeight="1">
      <c r="A41" s="25"/>
      <c r="B41" s="34"/>
      <c r="C41" s="25"/>
      <c r="D41" s="39"/>
      <c r="E41" s="40"/>
      <c r="F41" s="17"/>
      <c r="G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s="12" customFormat="1" ht="15" customHeight="1">
      <c r="A42" s="31"/>
      <c r="B42" s="28" t="s">
        <v>22</v>
      </c>
      <c r="C42" s="30"/>
      <c r="D42" s="92">
        <f>IF(ISERR(SUM(((52*0.25*D29)+(0.75*(C18/D21)))*D43)/C18),"",(SUM(((52*0.25*D29)+(0.75*(C18/D21)))*D43)/C18))</f>
      </c>
      <c r="E42" s="97">
        <f>IF(ISERR(SUM(((52*0.25*E29)+(0.75*(D18/E21)))*E43)/D18),"",(SUM(((52*0.25*E29)+(0.75*(D18/E21)))*E43)/D18))</f>
      </c>
      <c r="F42" s="60"/>
      <c r="G42" s="33"/>
      <c r="H42" s="11"/>
      <c r="I42" s="11"/>
      <c r="J42" s="33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" customFormat="1" ht="12.75" customHeight="1">
      <c r="A43" s="25"/>
      <c r="B43" s="34" t="s">
        <v>23</v>
      </c>
      <c r="C43" s="25"/>
      <c r="D43" s="8">
        <v>14</v>
      </c>
      <c r="E43" s="65"/>
      <c r="F43" s="17"/>
      <c r="G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s="3" customFormat="1" ht="3.75" customHeight="1">
      <c r="A44" s="25"/>
      <c r="B44" s="34"/>
      <c r="C44" s="25"/>
      <c r="D44" s="39"/>
      <c r="E44" s="40"/>
      <c r="F44" s="17"/>
      <c r="G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s="12" customFormat="1" ht="15" customHeight="1">
      <c r="A45" s="31"/>
      <c r="B45" s="28" t="s">
        <v>24</v>
      </c>
      <c r="C45" s="30"/>
      <c r="D45" s="98">
        <f>SUM(D46+D47+D48+(D49/D50)+D51)</f>
        <v>0.8441666666666667</v>
      </c>
      <c r="E45" s="99">
        <f>IF(ISERR(SUM(E46+E47+E48+(E49/E50)+E51)),"",(SUM(E46+E47+E48+(E49/E50)+E51)))</f>
      </c>
      <c r="F45" s="60"/>
      <c r="G45" s="33"/>
      <c r="H45" s="11"/>
      <c r="I45" s="11"/>
      <c r="J45" s="33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6" customFormat="1" ht="12.75" customHeight="1">
      <c r="A46" s="34"/>
      <c r="B46" s="34" t="s">
        <v>39</v>
      </c>
      <c r="C46" s="34"/>
      <c r="D46" s="100">
        <v>0.17</v>
      </c>
      <c r="E46" s="101"/>
      <c r="F46" s="34"/>
      <c r="G46" s="35"/>
      <c r="J46" s="35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:255" s="6" customFormat="1" ht="12.75" customHeight="1">
      <c r="A47" s="34"/>
      <c r="B47" s="34" t="s">
        <v>40</v>
      </c>
      <c r="C47" s="34"/>
      <c r="D47" s="100">
        <v>0.2</v>
      </c>
      <c r="E47" s="101"/>
      <c r="F47" s="34"/>
      <c r="G47" s="35"/>
      <c r="J47" s="3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s="6" customFormat="1" ht="12.75" customHeight="1">
      <c r="A48" s="34"/>
      <c r="B48" s="34" t="s">
        <v>25</v>
      </c>
      <c r="C48" s="34"/>
      <c r="D48" s="100">
        <v>0.17</v>
      </c>
      <c r="E48" s="101"/>
      <c r="F48" s="34"/>
      <c r="G48" s="35"/>
      <c r="J48" s="35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s="6" customFormat="1" ht="12.75" customHeight="1">
      <c r="A49" s="34"/>
      <c r="B49" s="34" t="s">
        <v>41</v>
      </c>
      <c r="C49" s="34"/>
      <c r="D49" s="100">
        <v>1.37</v>
      </c>
      <c r="E49" s="101"/>
      <c r="F49" s="34"/>
      <c r="G49" s="35"/>
      <c r="J49" s="35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s="6" customFormat="1" ht="12.75" customHeight="1">
      <c r="A50" s="34"/>
      <c r="B50" s="34" t="s">
        <v>29</v>
      </c>
      <c r="C50" s="34"/>
      <c r="D50" s="63">
        <v>12</v>
      </c>
      <c r="E50" s="67"/>
      <c r="F50" s="34"/>
      <c r="G50" s="35"/>
      <c r="J50" s="35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s="6" customFormat="1" ht="12.75" customHeight="1">
      <c r="A51" s="34"/>
      <c r="B51" s="34" t="s">
        <v>26</v>
      </c>
      <c r="C51" s="34"/>
      <c r="D51" s="64">
        <v>0.19</v>
      </c>
      <c r="E51" s="101"/>
      <c r="F51" s="34"/>
      <c r="G51" s="35"/>
      <c r="J51" s="35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s="6" customFormat="1" ht="3.75" customHeight="1">
      <c r="A52" s="34"/>
      <c r="B52" s="34"/>
      <c r="C52" s="34"/>
      <c r="D52" s="64"/>
      <c r="E52" s="68"/>
      <c r="F52" s="34"/>
      <c r="G52" s="35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s="12" customFormat="1" ht="15" customHeight="1">
      <c r="A53" s="31"/>
      <c r="B53" s="28" t="s">
        <v>30</v>
      </c>
      <c r="C53" s="30"/>
      <c r="D53" s="122">
        <f>D54/500</f>
        <v>0.05</v>
      </c>
      <c r="E53" s="104">
        <f>IF(E54=0,"",(E54/500))</f>
      </c>
      <c r="F53" s="34"/>
      <c r="G53" s="123"/>
      <c r="H53" s="11"/>
      <c r="I53" s="11"/>
      <c r="J53" s="3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7" customFormat="1" ht="12.75" customHeight="1">
      <c r="A54" s="25"/>
      <c r="B54" s="34" t="s">
        <v>38</v>
      </c>
      <c r="C54" s="25"/>
      <c r="D54" s="90">
        <v>25</v>
      </c>
      <c r="E54" s="91"/>
      <c r="F54" s="30"/>
      <c r="G54" s="36"/>
      <c r="J54" s="36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" customFormat="1" ht="5.25" customHeight="1">
      <c r="A55" s="25"/>
      <c r="B55" s="25"/>
      <c r="C55" s="25"/>
      <c r="D55" s="42"/>
      <c r="E55" s="43"/>
      <c r="F55" s="17"/>
      <c r="G55" s="18"/>
      <c r="J55" s="1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10" ht="24.75" customHeight="1">
      <c r="A56" s="25"/>
      <c r="B56" s="26" t="s">
        <v>43</v>
      </c>
      <c r="C56" s="25"/>
      <c r="D56" s="102">
        <f>IF(ISERR(SUM(D33+D36+D39+D42+D45+D53)),"",(SUM(D33+D36+D39+D42+D45+D53)))</f>
      </c>
      <c r="E56" s="103">
        <f>IF(ISERR(SUM(E33+E36+E39+E42+E45+E53)),"",(SUM(E33+E36+E39+E42+E45+E53)))</f>
      </c>
      <c r="F56" s="44"/>
      <c r="G56" s="18"/>
      <c r="H56" s="1"/>
      <c r="J56" s="18"/>
    </row>
    <row r="57" spans="1:10" ht="24.75" customHeight="1">
      <c r="A57" s="25"/>
      <c r="B57" s="26" t="s">
        <v>44</v>
      </c>
      <c r="C57" s="32"/>
      <c r="D57" s="121"/>
      <c r="E57" s="121"/>
      <c r="G57" s="18"/>
      <c r="H57" s="1"/>
      <c r="J57" s="18"/>
    </row>
    <row r="58" spans="1:10" ht="15" customHeight="1">
      <c r="A58" s="32"/>
      <c r="B58" s="28" t="s">
        <v>0</v>
      </c>
      <c r="C58" s="61"/>
      <c r="D58" s="71">
        <v>2000</v>
      </c>
      <c r="E58" s="72"/>
      <c r="F58" s="44"/>
      <c r="G58" s="18"/>
      <c r="H58" s="1"/>
      <c r="J58" s="18"/>
    </row>
    <row r="59" spans="1:10" ht="3.75" customHeight="1">
      <c r="A59" s="25"/>
      <c r="B59" s="34"/>
      <c r="C59" s="25"/>
      <c r="D59" s="73"/>
      <c r="E59" s="30"/>
      <c r="G59" s="18"/>
      <c r="H59" s="1"/>
      <c r="J59" s="18"/>
    </row>
    <row r="60" spans="1:10" ht="15" customHeight="1">
      <c r="A60" s="25"/>
      <c r="B60" s="28" t="s">
        <v>1</v>
      </c>
      <c r="C60" s="25"/>
      <c r="D60" s="92">
        <f>IF(ISERR(SUM(((D58*D31)/10)/C18)),"",(SUM(((D58*D31)/10)/C18)))</f>
      </c>
      <c r="E60" s="104">
        <f>IF(ISERR(SUM(((E58*E31)/10)/D18)),"",(SUM(((E58*E31)/10)/D18)))</f>
      </c>
      <c r="F60" s="44"/>
      <c r="G60" s="18"/>
      <c r="H60" s="1"/>
      <c r="J60" s="18"/>
    </row>
    <row r="61" spans="1:10" ht="3.75" customHeight="1">
      <c r="A61" s="25"/>
      <c r="B61" s="25"/>
      <c r="C61" s="25"/>
      <c r="D61" s="50"/>
      <c r="E61" s="50"/>
      <c r="G61" s="18"/>
      <c r="H61" s="1"/>
      <c r="J61" s="18"/>
    </row>
    <row r="62" spans="1:10" ht="15" customHeight="1">
      <c r="A62" s="25"/>
      <c r="B62" s="28" t="s">
        <v>2</v>
      </c>
      <c r="C62" s="25"/>
      <c r="D62" s="74">
        <v>3500</v>
      </c>
      <c r="E62" s="72"/>
      <c r="G62" s="18"/>
      <c r="H62" s="1"/>
      <c r="J62" s="18"/>
    </row>
    <row r="63" spans="1:10" ht="3.75" customHeight="1">
      <c r="A63" s="25"/>
      <c r="B63" s="25"/>
      <c r="C63" s="25"/>
      <c r="D63" s="30"/>
      <c r="E63" s="30"/>
      <c r="G63" s="18"/>
      <c r="H63" s="1"/>
      <c r="J63" s="18"/>
    </row>
    <row r="64" spans="1:10" ht="15" customHeight="1">
      <c r="A64" s="25"/>
      <c r="B64" s="28" t="s">
        <v>45</v>
      </c>
      <c r="C64" s="25"/>
      <c r="D64" s="92">
        <f>IF(ISERR(SUM((D62/7)/C18)),"",(SUM((D62/7)/C18)))</f>
      </c>
      <c r="E64" s="93">
        <f>IF(ISERR(SUM((E62/7)/D18)),"",(SUM((E62/7)/D18)))</f>
      </c>
      <c r="F64" s="44"/>
      <c r="G64" s="18"/>
      <c r="H64" s="1"/>
      <c r="J64" s="18"/>
    </row>
    <row r="65" spans="1:10" ht="3.75" customHeight="1">
      <c r="A65" s="25"/>
      <c r="B65" s="25"/>
      <c r="C65" s="25"/>
      <c r="D65" s="50"/>
      <c r="E65" s="50"/>
      <c r="G65" s="18"/>
      <c r="H65" s="1"/>
      <c r="J65" s="18"/>
    </row>
    <row r="66" spans="1:10" ht="24.75" customHeight="1">
      <c r="A66" s="22"/>
      <c r="B66" s="22" t="s">
        <v>3</v>
      </c>
      <c r="C66" s="62"/>
      <c r="D66" s="92">
        <f>IF(ISERR(SUM(D56+D60+D64)),"",(SUM(D56+D60+D64)))</f>
      </c>
      <c r="E66" s="105">
        <f>IF(ISERR(SUM(E56+E60+E64)),"",(SUM(E56+E60+E64)))</f>
      </c>
      <c r="F66" s="44"/>
      <c r="G66" s="18"/>
      <c r="H66" s="1"/>
      <c r="J66" s="18"/>
    </row>
    <row r="67" spans="1:255" s="3" customFormat="1" ht="7.5" customHeight="1">
      <c r="A67" s="22"/>
      <c r="B67" s="22"/>
      <c r="C67" s="32"/>
      <c r="D67" s="13"/>
      <c r="E67" s="76"/>
      <c r="F67" s="17"/>
      <c r="G67" s="18"/>
      <c r="J67" s="18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</row>
    <row r="68" spans="1:10" ht="24.75" customHeight="1">
      <c r="A68" s="32"/>
      <c r="B68" s="112" t="s">
        <v>42</v>
      </c>
      <c r="C68" s="112"/>
      <c r="D68" s="113"/>
      <c r="E68" s="75">
        <f>IF(ISERR((E66-D66)*C18),"",((E66-D66)*C18))</f>
      </c>
      <c r="F68" s="18"/>
      <c r="G68" s="18"/>
      <c r="H68" s="1"/>
      <c r="J68" s="18"/>
    </row>
    <row r="69" spans="1:10" ht="12.75">
      <c r="A69" s="69"/>
      <c r="B69" s="69"/>
      <c r="C69" s="69"/>
      <c r="G69" s="18"/>
      <c r="H69" s="1"/>
      <c r="J69" s="18"/>
    </row>
    <row r="70" spans="1:10" ht="12.75">
      <c r="A70" s="69"/>
      <c r="B70" s="69"/>
      <c r="C70" s="69"/>
      <c r="G70" s="18"/>
      <c r="H70" s="1"/>
      <c r="J70" s="18"/>
    </row>
    <row r="71" spans="7:10" ht="12" customHeight="1" hidden="1">
      <c r="G71" s="18"/>
      <c r="H71" s="1"/>
      <c r="J71" s="18"/>
    </row>
    <row r="72" spans="7:10" ht="12.75" hidden="1">
      <c r="G72" s="18"/>
      <c r="H72" s="1"/>
      <c r="J72" s="18"/>
    </row>
    <row r="73" spans="7:10" ht="12.75" hidden="1">
      <c r="G73" s="18"/>
      <c r="H73" s="1"/>
      <c r="J73" s="18"/>
    </row>
    <row r="74" spans="7:10" ht="12.75" hidden="1">
      <c r="G74" s="18"/>
      <c r="H74" s="1"/>
      <c r="J74" s="18"/>
    </row>
    <row r="75" spans="7:10" ht="12.75" hidden="1">
      <c r="G75" s="18"/>
      <c r="H75" s="1"/>
      <c r="J75" s="18"/>
    </row>
    <row r="76" spans="7:10" ht="12.75" hidden="1">
      <c r="G76" s="18"/>
      <c r="H76" s="1"/>
      <c r="J76" s="18"/>
    </row>
    <row r="77" spans="7:10" ht="12.75" hidden="1">
      <c r="G77" s="18"/>
      <c r="H77" s="1"/>
      <c r="J77" s="18"/>
    </row>
    <row r="78" spans="7:10" ht="12.75" hidden="1">
      <c r="G78" s="18"/>
      <c r="H78" s="1"/>
      <c r="J78" s="18"/>
    </row>
    <row r="79" spans="7:10" ht="12.75" hidden="1">
      <c r="G79" s="18"/>
      <c r="H79" s="1"/>
      <c r="J79" s="18"/>
    </row>
    <row r="80" spans="7:10" ht="12.75" hidden="1">
      <c r="G80" s="18"/>
      <c r="H80" s="1"/>
      <c r="J80" s="18"/>
    </row>
    <row r="81" spans="7:10" ht="12.75">
      <c r="G81" s="18"/>
      <c r="J81" s="18"/>
    </row>
    <row r="82" spans="7:10" ht="12.75">
      <c r="G82" s="18"/>
      <c r="J82" s="18"/>
    </row>
    <row r="83" spans="7:10" ht="12.75">
      <c r="G83" s="18"/>
      <c r="J83" s="18"/>
    </row>
    <row r="84" spans="7:10" ht="12.75">
      <c r="G84" s="18"/>
      <c r="J84" s="18"/>
    </row>
    <row r="85" spans="7:10" ht="12.75">
      <c r="G85" s="18"/>
      <c r="J85" s="18"/>
    </row>
    <row r="86" spans="7:10" ht="12.75">
      <c r="G86" s="18"/>
      <c r="J86" s="18"/>
    </row>
    <row r="87" spans="7:10" ht="12.75">
      <c r="G87" s="18"/>
      <c r="J87" s="18"/>
    </row>
    <row r="88" spans="7:10" ht="12.75">
      <c r="G88" s="18"/>
      <c r="J88" s="18"/>
    </row>
    <row r="89" spans="7:10" ht="12.75">
      <c r="G89" s="18"/>
      <c r="J89" s="18"/>
    </row>
    <row r="90" spans="7:10" ht="12.75">
      <c r="G90" s="18"/>
      <c r="J90" s="18"/>
    </row>
    <row r="91" spans="7:10" ht="12.75">
      <c r="G91" s="18"/>
      <c r="J91" s="18"/>
    </row>
    <row r="92" spans="7:10" ht="12.75">
      <c r="G92" s="18"/>
      <c r="J92" s="18"/>
    </row>
    <row r="93" spans="7:10" ht="12.75">
      <c r="G93" s="18"/>
      <c r="J93" s="18"/>
    </row>
    <row r="94" spans="7:10" ht="12.75">
      <c r="G94" s="18"/>
      <c r="J94" s="18"/>
    </row>
    <row r="95" spans="7:10" ht="12.75">
      <c r="G95" s="18"/>
      <c r="J95" s="18"/>
    </row>
    <row r="96" spans="7:10" ht="12.75">
      <c r="G96" s="18"/>
      <c r="J96" s="18"/>
    </row>
    <row r="97" spans="7:10" ht="12.75">
      <c r="G97" s="18"/>
      <c r="J97" s="18"/>
    </row>
    <row r="98" spans="7:10" ht="12.75">
      <c r="G98" s="18"/>
      <c r="J98" s="18"/>
    </row>
    <row r="99" spans="7:10" ht="12.75">
      <c r="G99" s="18"/>
      <c r="J99" s="18"/>
    </row>
    <row r="100" spans="7:10" ht="12.75">
      <c r="G100" s="18"/>
      <c r="J100" s="18"/>
    </row>
    <row r="101" ht="12.75">
      <c r="J101" s="18"/>
    </row>
    <row r="102" ht="12.75">
      <c r="J102" s="18"/>
    </row>
    <row r="103" ht="12.75">
      <c r="J103" s="18"/>
    </row>
    <row r="104" ht="12.75">
      <c r="J104" s="18"/>
    </row>
    <row r="105" ht="12.75">
      <c r="J105" s="18"/>
    </row>
    <row r="106" ht="12.75">
      <c r="J106" s="18"/>
    </row>
    <row r="107" ht="12.75">
      <c r="J107" s="18"/>
    </row>
    <row r="108" ht="12.75">
      <c r="J108" s="18"/>
    </row>
    <row r="109" ht="12.75">
      <c r="J109" s="18"/>
    </row>
    <row r="110" ht="12.75">
      <c r="J110" s="18"/>
    </row>
    <row r="111" ht="12.75">
      <c r="J111" s="18"/>
    </row>
    <row r="112" ht="12.75">
      <c r="J112" s="18"/>
    </row>
    <row r="113" ht="12.75">
      <c r="J113" s="18"/>
    </row>
    <row r="114" ht="12.75">
      <c r="J114" s="18"/>
    </row>
    <row r="115" ht="12.75">
      <c r="J115" s="18"/>
    </row>
    <row r="116" ht="12.75">
      <c r="J116" s="18"/>
    </row>
    <row r="117" ht="12.75">
      <c r="J117" s="18"/>
    </row>
    <row r="118" ht="12.75">
      <c r="J118" s="18"/>
    </row>
    <row r="119" ht="12.75">
      <c r="J119" s="18"/>
    </row>
    <row r="120" ht="12.75">
      <c r="J120" s="18"/>
    </row>
    <row r="121" ht="12.75">
      <c r="J121" s="18"/>
    </row>
    <row r="122" ht="12.75">
      <c r="J122" s="18"/>
    </row>
    <row r="123" ht="12.75">
      <c r="J123" s="18"/>
    </row>
    <row r="124" ht="12.75">
      <c r="J124" s="18"/>
    </row>
    <row r="125" ht="12.75">
      <c r="J125" s="18"/>
    </row>
    <row r="126" ht="12.75">
      <c r="J126" s="18"/>
    </row>
    <row r="127" ht="12.75">
      <c r="J127" s="18"/>
    </row>
    <row r="128" ht="12.75">
      <c r="J128" s="18"/>
    </row>
    <row r="129" ht="12.75">
      <c r="J129" s="18"/>
    </row>
    <row r="130" ht="12.75">
      <c r="J130" s="18"/>
    </row>
    <row r="131" ht="12.75">
      <c r="J131" s="18"/>
    </row>
    <row r="132" ht="12.75">
      <c r="J132" s="18"/>
    </row>
    <row r="133" ht="12.75">
      <c r="J133" s="18"/>
    </row>
    <row r="134" ht="12.75">
      <c r="J134" s="18"/>
    </row>
    <row r="135" ht="12.75">
      <c r="J135" s="18"/>
    </row>
    <row r="136" ht="12.75">
      <c r="J136" s="18"/>
    </row>
    <row r="137" ht="12.75">
      <c r="J137" s="18"/>
    </row>
    <row r="138" ht="12.75">
      <c r="J138" s="18"/>
    </row>
    <row r="139" ht="12.75">
      <c r="J139" s="18"/>
    </row>
    <row r="140" ht="12.75">
      <c r="J140" s="18"/>
    </row>
    <row r="141" ht="12.75">
      <c r="J141" s="18"/>
    </row>
    <row r="142" ht="12.75">
      <c r="J142" s="18"/>
    </row>
    <row r="143" ht="12.75">
      <c r="J143" s="18"/>
    </row>
    <row r="144" ht="12.75">
      <c r="J144" s="18"/>
    </row>
    <row r="145" ht="12.75">
      <c r="J145" s="18"/>
    </row>
    <row r="146" ht="12.75">
      <c r="J146" s="18"/>
    </row>
    <row r="147" ht="12.75">
      <c r="J147" s="18"/>
    </row>
    <row r="148" ht="12.75">
      <c r="J148" s="18"/>
    </row>
    <row r="149" ht="12.75">
      <c r="J149" s="18"/>
    </row>
    <row r="150" ht="12.75">
      <c r="J150" s="18"/>
    </row>
    <row r="151" ht="12.75">
      <c r="J151" s="18"/>
    </row>
    <row r="152" ht="12.75">
      <c r="J152" s="18"/>
    </row>
    <row r="153" ht="12.75">
      <c r="J153" s="18"/>
    </row>
    <row r="154" ht="12.75">
      <c r="J154" s="18"/>
    </row>
    <row r="155" ht="12.75">
      <c r="J155" s="18"/>
    </row>
    <row r="156" ht="12.75">
      <c r="J156" s="18"/>
    </row>
    <row r="157" ht="12.75">
      <c r="J157" s="18"/>
    </row>
    <row r="158" ht="12.75">
      <c r="J158" s="18"/>
    </row>
    <row r="159" ht="12.75">
      <c r="J159" s="18"/>
    </row>
    <row r="160" ht="12.75">
      <c r="J160" s="18"/>
    </row>
    <row r="161" ht="12.75">
      <c r="J161" s="18"/>
    </row>
    <row r="162" ht="12.75">
      <c r="J162" s="18"/>
    </row>
    <row r="163" ht="12.75">
      <c r="J163" s="18"/>
    </row>
    <row r="164" ht="12.75">
      <c r="J164" s="18"/>
    </row>
    <row r="165" ht="12.75">
      <c r="J165" s="18"/>
    </row>
    <row r="166" ht="12.75">
      <c r="J166" s="18"/>
    </row>
    <row r="167" ht="12.75">
      <c r="J167" s="18"/>
    </row>
    <row r="168" ht="12.75">
      <c r="J168" s="18"/>
    </row>
    <row r="169" ht="12.75">
      <c r="J169" s="18"/>
    </row>
    <row r="170" ht="12.75">
      <c r="J170" s="18"/>
    </row>
    <row r="171" ht="12.75">
      <c r="J171" s="18"/>
    </row>
    <row r="172" ht="12.75">
      <c r="J172" s="18"/>
    </row>
    <row r="173" ht="12.75">
      <c r="J173" s="18"/>
    </row>
    <row r="174" ht="12.75">
      <c r="J174" s="18"/>
    </row>
    <row r="175" ht="12.75">
      <c r="J175" s="18"/>
    </row>
    <row r="176" ht="12.75">
      <c r="J176" s="18"/>
    </row>
    <row r="177" ht="12.75">
      <c r="J177" s="18"/>
    </row>
    <row r="178" ht="12.75">
      <c r="J178" s="18"/>
    </row>
    <row r="179" ht="12.75">
      <c r="J179" s="18"/>
    </row>
    <row r="180" ht="12.75">
      <c r="J180" s="18"/>
    </row>
    <row r="181" ht="12.75">
      <c r="J181" s="18"/>
    </row>
    <row r="182" ht="12.75">
      <c r="J182" s="18"/>
    </row>
    <row r="183" ht="12.75">
      <c r="J183" s="18"/>
    </row>
    <row r="184" ht="12.75">
      <c r="J184" s="18"/>
    </row>
    <row r="185" ht="12.75">
      <c r="J185" s="18"/>
    </row>
    <row r="186" ht="12.75">
      <c r="J186" s="18"/>
    </row>
    <row r="187" ht="12.75">
      <c r="J187" s="18"/>
    </row>
    <row r="188" ht="12.75">
      <c r="J188" s="18"/>
    </row>
    <row r="189" ht="12.75">
      <c r="J189" s="18"/>
    </row>
    <row r="190" ht="12.75">
      <c r="J190" s="18"/>
    </row>
    <row r="191" ht="12.75">
      <c r="J191" s="18"/>
    </row>
    <row r="192" ht="12.75">
      <c r="J192" s="18"/>
    </row>
    <row r="193" ht="12.75">
      <c r="J193" s="18"/>
    </row>
    <row r="194" ht="12.75">
      <c r="J194" s="18"/>
    </row>
    <row r="195" ht="12.75">
      <c r="J195" s="18"/>
    </row>
    <row r="196" ht="12.75">
      <c r="J196" s="18"/>
    </row>
    <row r="197" ht="12.75">
      <c r="J197" s="18"/>
    </row>
    <row r="198" ht="12.75">
      <c r="J198" s="18"/>
    </row>
    <row r="199" ht="12.75">
      <c r="J199" s="18"/>
    </row>
    <row r="200" ht="12.75">
      <c r="J200" s="18"/>
    </row>
    <row r="201" ht="12.75">
      <c r="J201" s="18"/>
    </row>
    <row r="202" ht="12.75">
      <c r="J202" s="18"/>
    </row>
    <row r="203" ht="12.75">
      <c r="J203" s="18"/>
    </row>
    <row r="204" ht="12.75">
      <c r="J204" s="18"/>
    </row>
    <row r="205" ht="12.75">
      <c r="J205" s="18"/>
    </row>
    <row r="206" ht="12.75">
      <c r="J206" s="18"/>
    </row>
    <row r="207" ht="12.75">
      <c r="J207" s="18"/>
    </row>
    <row r="208" ht="12.75">
      <c r="J208" s="18"/>
    </row>
    <row r="209" ht="12.75">
      <c r="J209" s="18"/>
    </row>
    <row r="210" ht="12.75">
      <c r="J210" s="18"/>
    </row>
    <row r="211" ht="12.75">
      <c r="J211" s="18"/>
    </row>
    <row r="212" ht="12.75">
      <c r="J212" s="18"/>
    </row>
    <row r="213" ht="12.75">
      <c r="J213" s="18"/>
    </row>
    <row r="214" ht="12.75">
      <c r="J214" s="18"/>
    </row>
    <row r="215" ht="12.75">
      <c r="J215" s="18"/>
    </row>
    <row r="216" ht="12.75">
      <c r="J216" s="18"/>
    </row>
    <row r="217" ht="12.75">
      <c r="J217" s="18"/>
    </row>
    <row r="218" ht="12.75">
      <c r="J218" s="18"/>
    </row>
    <row r="219" ht="12.75">
      <c r="J219" s="18"/>
    </row>
    <row r="220" ht="12.75">
      <c r="J220" s="18"/>
    </row>
    <row r="221" ht="12.75">
      <c r="J221" s="18"/>
    </row>
    <row r="222" ht="12.75">
      <c r="J222" s="18"/>
    </row>
    <row r="223" ht="12.75">
      <c r="J223" s="18"/>
    </row>
    <row r="224" ht="12.75">
      <c r="J224" s="18"/>
    </row>
    <row r="225" ht="12.75">
      <c r="J225" s="18"/>
    </row>
    <row r="226" ht="12.75">
      <c r="J226" s="18"/>
    </row>
    <row r="227" ht="12.75">
      <c r="J227" s="18"/>
    </row>
    <row r="228" ht="12.75">
      <c r="J228" s="18"/>
    </row>
    <row r="229" ht="12.75">
      <c r="J229" s="18"/>
    </row>
    <row r="230" ht="12.75">
      <c r="J230" s="18"/>
    </row>
    <row r="231" ht="12.75">
      <c r="J231" s="18"/>
    </row>
    <row r="232" ht="12.75">
      <c r="J232" s="18"/>
    </row>
    <row r="233" ht="12.75">
      <c r="J233" s="18"/>
    </row>
    <row r="234" ht="12.75">
      <c r="J234" s="18"/>
    </row>
    <row r="235" ht="12.75">
      <c r="J235" s="18"/>
    </row>
    <row r="236" ht="12.75">
      <c r="J236" s="18"/>
    </row>
    <row r="237" ht="12.75">
      <c r="J237" s="18"/>
    </row>
    <row r="238" ht="12.75">
      <c r="J238" s="18"/>
    </row>
    <row r="239" ht="12.75">
      <c r="J239" s="18"/>
    </row>
    <row r="240" ht="12.75">
      <c r="J240" s="18"/>
    </row>
    <row r="241" ht="12.75">
      <c r="J241" s="18"/>
    </row>
    <row r="242" ht="12.75">
      <c r="J242" s="18"/>
    </row>
    <row r="243" ht="12.75">
      <c r="J243" s="18"/>
    </row>
    <row r="244" ht="12.75">
      <c r="J244" s="18"/>
    </row>
    <row r="245" ht="12.75">
      <c r="J245" s="18"/>
    </row>
    <row r="246" ht="12.75">
      <c r="J246" s="18"/>
    </row>
    <row r="247" ht="12.75">
      <c r="J247" s="18"/>
    </row>
    <row r="248" ht="12.75">
      <c r="J248" s="18"/>
    </row>
    <row r="249" ht="12.75">
      <c r="J249" s="18"/>
    </row>
    <row r="250" ht="12.75">
      <c r="J250" s="18"/>
    </row>
    <row r="251" ht="12.75">
      <c r="J251" s="18"/>
    </row>
    <row r="252" ht="12.75">
      <c r="J252" s="18"/>
    </row>
    <row r="253" ht="12.75">
      <c r="J253" s="18"/>
    </row>
    <row r="254" ht="12.75">
      <c r="J254" s="18"/>
    </row>
  </sheetData>
  <sheetProtection sheet="1" objects="1" scenarios="1"/>
  <protectedRanges>
    <protectedRange sqref="D10 D12 D14 E21 E23 E34 E37 E40 E43 E46:E51 E54 E58 E62" name="Rango1"/>
  </protectedRanges>
  <mergeCells count="6">
    <mergeCell ref="B68:D68"/>
    <mergeCell ref="F16:G16"/>
    <mergeCell ref="F10:G10"/>
    <mergeCell ref="F12:G12"/>
    <mergeCell ref="F14:G14"/>
    <mergeCell ref="D57:E57"/>
  </mergeCells>
  <conditionalFormatting sqref="E25">
    <cfRule type="expression" priority="1" dxfId="0" stopIfTrue="1">
      <formula>"ESERROR($G19)"</formula>
    </cfRule>
  </conditionalFormatting>
  <printOptions/>
  <pageMargins left="0.45" right="0.42" top="1" bottom="0.7" header="0.5118110236220472" footer="0.5118110236220472"/>
  <pageSetup horizontalDpi="600" verticalDpi="600" orientation="portrait" paperSize="9" scale="89" r:id="rId3"/>
  <rowBreaks count="1" manualBreakCount="1">
    <brk id="69" max="255" man="1"/>
  </rowBreaks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SELVET CONSEIL 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 COZ</dc:creator>
  <cp:keywords/>
  <dc:description/>
  <cp:lastModifiedBy>mrpupa</cp:lastModifiedBy>
  <cp:lastPrinted>2006-04-12T13:21:19Z</cp:lastPrinted>
  <dcterms:created xsi:type="dcterms:W3CDTF">2005-12-19T15:47:00Z</dcterms:created>
  <dcterms:modified xsi:type="dcterms:W3CDTF">2006-04-12T13:23:52Z</dcterms:modified>
  <cp:category/>
  <cp:version/>
  <cp:contentType/>
  <cp:contentStatus/>
</cp:coreProperties>
</file>